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915" windowHeight="14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<sst xmlns="http://schemas.openxmlformats.org/spreadsheetml/2006/main" count="135" uniqueCount="97">
  <si>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Estimated Spar Strength</t>
  </si>
  <si>
    <t>Purple boxes are for input parameters</t>
  </si>
  <si>
    <t>Aircraft Data</t>
  </si>
  <si>
    <t>Aircraft Gross Weight (lbs)</t>
  </si>
  <si>
    <t>Hollow Cylinder</t>
  </si>
  <si>
    <t>G Load</t>
  </si>
  <si>
    <t>Aircraft Wing Span (inches)</t>
  </si>
  <si>
    <t>Wall Thickness (inches)</t>
  </si>
  <si>
    <t>Moment of Inertia</t>
  </si>
  <si>
    <t>Lift Load (lbs)</t>
  </si>
  <si>
    <t>Spar Running Load (lbs/in)</t>
  </si>
  <si>
    <t>Maximum Bending Stress (psi)</t>
  </si>
  <si>
    <t>Moment @ Centerline (in-lbs)</t>
  </si>
  <si>
    <t>Solid Spar</t>
  </si>
  <si>
    <t>Box Spar</t>
  </si>
  <si>
    <t>I Beam Spar</t>
  </si>
  <si>
    <t>Spar Width (b) (inches)</t>
  </si>
  <si>
    <t>Cap Width (b) (inches)</t>
  </si>
  <si>
    <t>Spar Depth (d) (inches)</t>
  </si>
  <si>
    <t>Cap Depth (d) (inches)</t>
  </si>
  <si>
    <t>Moment of Inertia (Spar Total)</t>
  </si>
  <si>
    <t>Moment of Inertia (Top Cap)</t>
  </si>
  <si>
    <t>Web Width (b) (inch)</t>
  </si>
  <si>
    <t>Web Depth (d) (inch)</t>
  </si>
  <si>
    <t>Web Depth between caps (d) (inch)</t>
  </si>
  <si>
    <t>Moment of Inertia (Web)</t>
  </si>
  <si>
    <t>Strengths:</t>
  </si>
  <si>
    <t>(psi)</t>
  </si>
  <si>
    <t xml:space="preserve"> Calculation Maximum (psi)***</t>
  </si>
  <si>
    <t>I Beam 2 Spar</t>
  </si>
  <si>
    <t>Cap Width (b) (inches)*</t>
  </si>
  <si>
    <t>Cap Depth (d) (inches)*</t>
  </si>
  <si>
    <t>Moment of Inertia (Caps both sides)</t>
  </si>
  <si>
    <t xml:space="preserve">White Spruce Mod of Rupture </t>
  </si>
  <si>
    <t xml:space="preserve">White Spruce Compressive </t>
  </si>
  <si>
    <t>Eastern White Pine Mod of Rupt</t>
  </si>
  <si>
    <t xml:space="preserve">Eastern white Pine Comp </t>
  </si>
  <si>
    <t>*Enter sizes for spar on one side two -</t>
  </si>
  <si>
    <t>spars of equal size are assumed</t>
  </si>
  <si>
    <t xml:space="preserve">Basswood Modulus of Rupture </t>
  </si>
  <si>
    <t xml:space="preserve">Basswood Compressive </t>
  </si>
  <si>
    <t xml:space="preserve">Balsa Modulus of Rupture </t>
  </si>
  <si>
    <t>Balsa Compressive</t>
  </si>
  <si>
    <t>Tensile parallel to grain</t>
  </si>
  <si>
    <t>3 point Bending @ PL</t>
  </si>
  <si>
    <t>Maximum Crush Strength</t>
  </si>
  <si>
    <t>Comp parallel to grain @ PL</t>
  </si>
  <si>
    <t>Aluminum</t>
  </si>
  <si>
    <t xml:space="preserve">AL 2024-T351 Yield Strength </t>
  </si>
  <si>
    <t xml:space="preserve">AL 6061-T6    Yield Strength </t>
  </si>
  <si>
    <t xml:space="preserve">The Maximum Bending Stress that is being applied to the structure at a given G loading needs </t>
  </si>
  <si>
    <t>to be less than the Yield Strength of the material used, in both compression and tension.</t>
  </si>
  <si>
    <t xml:space="preserve">*** Data show is approximately 75% lower than published values using compressive strength as the </t>
  </si>
  <si>
    <t>Use these methods, calculations, loads at you own risk! The author assumes no responsibility</t>
  </si>
  <si>
    <t>for miss interpretation or miss application of this method of estimating spar strength.</t>
  </si>
  <si>
    <t>PL = Proportional limit</t>
  </si>
  <si>
    <t>Outside Diameter (inches)</t>
  </si>
  <si>
    <t>Stress Without Tears, by Tom Rhodes</t>
  </si>
  <si>
    <t>Modified by: Larry Parkerson 11/2002</t>
  </si>
  <si>
    <t>By: Anna Wood</t>
  </si>
  <si>
    <t>Typical IMAC sequence (35% aircraft)</t>
  </si>
  <si>
    <t>6 - 10 G's</t>
  </si>
  <si>
    <t>Have measured extremes with a g meter</t>
  </si>
  <si>
    <t xml:space="preserve">White Spruce </t>
  </si>
  <si>
    <t xml:space="preserve">Eastern White Pine </t>
  </si>
  <si>
    <t xml:space="preserve">Basswood </t>
  </si>
  <si>
    <t xml:space="preserve">Balsa </t>
  </si>
  <si>
    <t xml:space="preserve">Balsa 15.5 #  Very Hard </t>
  </si>
  <si>
    <t xml:space="preserve">Balsa 11 # Medium </t>
  </si>
  <si>
    <t>Balsa 6 # Very light</t>
  </si>
  <si>
    <t xml:space="preserve">or trailing edge, multiple spars, sheeting, etc. as this type analysis is beyond that of a simple </t>
  </si>
  <si>
    <t>spread sheet. We take these contributions as extra safety factor.</t>
  </si>
  <si>
    <t>This method does not take into account strength contributions to the wing from the leading</t>
  </si>
  <si>
    <t xml:space="preserve"> the determining factor to allow for poor quality material and construction and to reduce the </t>
  </si>
  <si>
    <t>to about 3600 for an extra safety factor. So use values you are comfortable with.</t>
  </si>
  <si>
    <t>The Wood Hand Book</t>
  </si>
  <si>
    <t>References:</t>
  </si>
  <si>
    <t>Design of Aircraft Structures (1945), by E.F. Bruhn</t>
  </si>
  <si>
    <t>Their following disclaimer applies.</t>
  </si>
  <si>
    <t xml:space="preserve">"The data was provided by the supplier and is believed to be true and accurate. We recommend </t>
  </si>
  <si>
    <t>testing for a specific application to determine if the product is appropriate for the application."</t>
  </si>
  <si>
    <t>Average Measured G Loads (IMAC Aircraft)</t>
  </si>
  <si>
    <t>12 G's and up</t>
  </si>
  <si>
    <t>Measured G Loads determined by placing a g-meter in test aircraft and flying IMAC sequences.</t>
  </si>
  <si>
    <t>See References To Right</t>
  </si>
  <si>
    <t xml:space="preserve">Sitka Spruce </t>
  </si>
  <si>
    <t>Hollow Cylinder - large dia, very small wall thickness</t>
  </si>
  <si>
    <t>`</t>
  </si>
  <si>
    <t>Modified by: Anna Wood  12/2002</t>
  </si>
  <si>
    <t>Hollow Cylinder with Center Spar Web</t>
  </si>
  <si>
    <t>Web Thickness (inches)</t>
  </si>
  <si>
    <t>Moment of Inertia (Tube)</t>
  </si>
  <si>
    <t xml:space="preserve"> @ Centerline of Fuselage</t>
  </si>
  <si>
    <t>By Permission; Balsa Materials Data from the Composites Store web site at http://www.cstsales.com/</t>
  </si>
  <si>
    <t xml:space="preserve">Sitka Spruce Mod of Rupture </t>
  </si>
  <si>
    <t xml:space="preserve">Sitka Spruce Compressive </t>
  </si>
  <si>
    <t xml:space="preserve"> "pucker" factor! For example, on our really "big" models, we reduce the value used for sitka spruce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</si>
</sst>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#,##0.0000"/>
    <numFmt numFmtId="167" formatCode="#,##0.000"/>
    <numFmt numFmtId="168" formatCode="0.0000"/>
  </numFmts>
  <fonts count="4">
    <font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u val="single"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</borders>
  <cellStyleXfs count="2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1" fillId="0" borderId="0" xfId="0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64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5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2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" fontId="2" fillId="0" borderId="0" xfId="0" applyNumberFormat="1" applyBorder="1" applyAlignment="1" applyProtection="1">
      <alignment/>
      <protection locked="0"/>
    </xf>
    <xf numFmtId="0" fontId="2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2" borderId="1" xfId="0" applyFill="1" applyBorder="1" applyAlignment="1" applyProtection="1">
      <alignment/>
      <protection locked="0"/>
    </xf>
    <xf numFmtId="0" fontId="0" fillId="2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ill="1" applyBorder="1" applyAlignment="1" applyProtection="1">
      <alignment/>
      <protection locked="0"/>
    </xf>
    <xf numFmtId="0" fontId="0" fillId="0" borderId="4" xfId="0" applyNumberFormat="1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166" fontId="0" fillId="0" borderId="4" xfId="0" applyNumberFormat="1" applyFill="1" applyBorder="1" applyAlignment="1" applyProtection="1">
      <alignment/>
      <protection locked="0"/>
    </xf>
    <xf numFmtId="2" fontId="0" fillId="0" borderId="4" xfId="0" applyNumberFormat="1" applyFill="1" applyBorder="1" applyAlignment="1" applyProtection="1">
      <alignment/>
      <protection locked="0"/>
    </xf>
    <xf numFmtId="4" fontId="2" fillId="0" borderId="5" xfId="0" applyNumberFormat="1" applyFill="1" applyBorder="1" applyAlignment="1" applyProtection="1">
      <alignment/>
      <protection locked="0"/>
    </xf>
    <xf numFmtId="0" fontId="2" fillId="2" borderId="1" xfId="0" applyNumberFormat="1" applyFont="1" applyFill="1" applyBorder="1" applyAlignment="1" applyProtection="1">
      <alignment/>
      <protection locked="0"/>
    </xf>
    <xf numFmtId="1" fontId="2" fillId="2" borderId="2" xfId="0" applyNumberFormat="1" applyFon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1" fontId="2" fillId="0" borderId="4" xfId="0" applyNumberFormat="1" applyFont="1" applyFill="1" applyBorder="1" applyAlignment="1" applyProtection="1">
      <alignment/>
      <protection locked="0"/>
    </xf>
    <xf numFmtId="0" fontId="0" fillId="0" borderId="3" xfId="0" applyNumberFormat="1" applyFill="1" applyBorder="1" applyAlignment="1" applyProtection="1">
      <alignment/>
      <protection locked="0"/>
    </xf>
    <xf numFmtId="1" fontId="0" fillId="0" borderId="4" xfId="0" applyNumberFormat="1" applyFill="1" applyBorder="1" applyAlignment="1" applyProtection="1">
      <alignment/>
      <protection locked="0"/>
    </xf>
    <xf numFmtId="0" fontId="0" fillId="0" borderId="6" xfId="0" applyNumberFormat="1" applyFont="1" applyFill="1" applyBorder="1" applyAlignment="1" applyProtection="1">
      <alignment/>
      <protection locked="0"/>
    </xf>
    <xf numFmtId="1" fontId="0" fillId="0" borderId="5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2" fontId="2" fillId="3" borderId="7" xfId="0" applyNumberFormat="1" applyFont="1" applyFill="1" applyBorder="1" applyAlignment="1" applyProtection="1">
      <alignment/>
      <protection locked="0"/>
    </xf>
    <xf numFmtId="0" fontId="0" fillId="3" borderId="8" xfId="0" applyNumberFormat="1" applyFont="1" applyFill="1" applyBorder="1" applyAlignment="1" applyProtection="1">
      <alignment/>
      <protection locked="0"/>
    </xf>
    <xf numFmtId="0" fontId="2" fillId="4" borderId="1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168" fontId="0" fillId="0" borderId="4" xfId="0" applyNumberFormat="1" applyFill="1" applyBorder="1" applyAlignment="1" applyProtection="1">
      <alignment/>
      <protection locked="0"/>
    </xf>
    <xf numFmtId="0" fontId="2" fillId="0" borderId="3" xfId="0" applyFill="1" applyBorder="1" applyAlignment="1" applyProtection="1">
      <alignment/>
      <protection locked="0"/>
    </xf>
    <xf numFmtId="4" fontId="2" fillId="0" borderId="4" xfId="0" applyNumberFormat="1" applyFill="1" applyBorder="1" applyAlignment="1" applyProtection="1">
      <alignment/>
      <protection locked="0"/>
    </xf>
    <xf numFmtId="0" fontId="2" fillId="4" borderId="1" xfId="0" applyFont="1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165" fontId="0" fillId="0" borderId="3" xfId="0" applyNumberFormat="1" applyFill="1" applyBorder="1" applyAlignment="1" applyProtection="1">
      <alignment/>
      <protection locked="0"/>
    </xf>
    <xf numFmtId="165" fontId="0" fillId="0" borderId="4" xfId="0" applyNumberFormat="1" applyFill="1" applyBorder="1" applyAlignment="1" applyProtection="1">
      <alignment/>
      <protection locked="0"/>
    </xf>
    <xf numFmtId="2" fontId="0" fillId="0" borderId="3" xfId="0" applyNumberFormat="1" applyFill="1" applyBorder="1" applyAlignment="1" applyProtection="1">
      <alignment/>
      <protection locked="0"/>
    </xf>
    <xf numFmtId="4" fontId="0" fillId="0" borderId="4" xfId="0" applyNumberFormat="1" applyFill="1" applyBorder="1" applyAlignment="1" applyProtection="1">
      <alignment/>
      <protection locked="0"/>
    </xf>
    <xf numFmtId="165" fontId="2" fillId="0" borderId="4" xfId="0" applyNumberFormat="1" applyFill="1" applyBorder="1" applyAlignment="1" applyProtection="1">
      <alignment/>
      <protection locked="0"/>
    </xf>
    <xf numFmtId="4" fontId="2" fillId="0" borderId="3" xfId="0" applyNumberFormat="1" applyFill="1" applyBorder="1" applyAlignment="1" applyProtection="1">
      <alignment/>
      <protection locked="0"/>
    </xf>
    <xf numFmtId="0" fontId="2" fillId="2" borderId="9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2" fillId="2" borderId="2" xfId="0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3" fontId="2" fillId="0" borderId="4" xfId="0" applyNumberFormat="1" applyFill="1" applyBorder="1" applyAlignment="1" applyProtection="1">
      <alignment/>
      <protection locked="0"/>
    </xf>
    <xf numFmtId="0" fontId="0" fillId="0" borderId="3" xfId="0" applyNumberFormat="1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/>
      <protection locked="0"/>
    </xf>
    <xf numFmtId="3" fontId="0" fillId="0" borderId="4" xfId="0" applyNumberFormat="1" applyFill="1" applyBorder="1" applyAlignment="1" applyProtection="1">
      <alignment/>
      <protection locked="0"/>
    </xf>
    <xf numFmtId="3" fontId="2" fillId="0" borderId="4" xfId="0" applyNumberFormat="1" applyFont="1" applyFill="1" applyBorder="1" applyAlignment="1" applyProtection="1">
      <alignment/>
      <protection locked="0"/>
    </xf>
    <xf numFmtId="3" fontId="0" fillId="0" borderId="4" xfId="0" applyNumberFormat="1" applyFont="1" applyFill="1" applyBorder="1" applyAlignment="1" applyProtection="1">
      <alignment/>
      <protection locked="0"/>
    </xf>
    <xf numFmtId="0" fontId="2" fillId="0" borderId="3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Fill="1" applyBorder="1" applyAlignment="1" applyProtection="1">
      <alignment/>
      <protection locked="0"/>
    </xf>
    <xf numFmtId="165" fontId="0" fillId="0" borderId="5" xfId="0" applyNumberFormat="1" applyFill="1" applyBorder="1" applyAlignment="1" applyProtection="1">
      <alignment/>
      <protection locked="0"/>
    </xf>
    <xf numFmtId="0" fontId="2" fillId="0" borderId="6" xfId="0" applyFont="1" applyFill="1" applyBorder="1" applyAlignment="1" applyProtection="1">
      <alignment/>
      <protection locked="0"/>
    </xf>
    <xf numFmtId="167" fontId="0" fillId="3" borderId="11" xfId="0" applyNumberFormat="1" applyFill="1" applyBorder="1" applyAlignment="1" applyProtection="1">
      <alignment/>
      <protection locked="0"/>
    </xf>
    <xf numFmtId="165" fontId="0" fillId="3" borderId="11" xfId="0" applyNumberFormat="1" applyFill="1" applyBorder="1" applyAlignment="1" applyProtection="1">
      <alignment/>
      <protection locked="0"/>
    </xf>
    <xf numFmtId="168" fontId="0" fillId="3" borderId="11" xfId="0" applyNumberFormat="1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2" fillId="4" borderId="12" xfId="0" applyFill="1" applyBorder="1" applyAlignment="1" applyProtection="1">
      <alignment/>
      <protection locked="0"/>
    </xf>
    <xf numFmtId="0" fontId="0" fillId="4" borderId="13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168" fontId="0" fillId="3" borderId="15" xfId="0" applyNumberFormat="1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168" fontId="0" fillId="0" borderId="16" xfId="0" applyNumberFormat="1" applyFill="1" applyBorder="1" applyAlignment="1" applyProtection="1">
      <alignment/>
      <protection locked="0"/>
    </xf>
    <xf numFmtId="0" fontId="2" fillId="0" borderId="14" xfId="0" applyFill="1" applyBorder="1" applyAlignment="1" applyProtection="1">
      <alignment/>
      <protection locked="0"/>
    </xf>
    <xf numFmtId="4" fontId="2" fillId="0" borderId="16" xfId="0" applyNumberFormat="1" applyFill="1" applyBorder="1" applyAlignment="1" applyProtection="1">
      <alignment/>
      <protection locked="0"/>
    </xf>
    <xf numFmtId="0" fontId="2" fillId="0" borderId="17" xfId="0" applyFont="1" applyFill="1" applyBorder="1" applyAlignment="1" applyProtection="1">
      <alignment/>
      <protection locked="0"/>
    </xf>
    <xf numFmtId="4" fontId="2" fillId="0" borderId="18" xfId="0" applyNumberForma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0" xfId="16"/>
    <cellStyle name="Currency" xfId="17"/>
    <cellStyle name="Currency0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4</xdr:row>
      <xdr:rowOff>114300</xdr:rowOff>
    </xdr:from>
    <xdr:to>
      <xdr:col>6</xdr:col>
      <xdr:colOff>0</xdr:colOff>
      <xdr:row>18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71525"/>
          <a:ext cx="31146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5"/>
  <sheetViews>
    <sheetView tabSelected="1" workbookViewId="0" topLeftCell="A1">
      <selection activeCell="K3" sqref="K3"/>
    </sheetView>
  </sheetViews>
  <sheetFormatPr defaultColWidth="9.140625" defaultRowHeight="12.75"/>
  <cols>
    <col min="1" max="1" width="1.1484375" style="0" customWidth="1"/>
    <col min="2" max="2" width="28.57421875" style="0" customWidth="1"/>
    <col min="3" max="3" width="10.57421875" style="0" customWidth="1"/>
    <col min="4" max="4" width="1.1484375" style="0" customWidth="1"/>
    <col min="5" max="5" width="30.7109375" style="0" customWidth="1"/>
    <col min="6" max="6" width="15.7109375" style="0" customWidth="1"/>
    <col min="7" max="7" width="1.28515625" style="0" customWidth="1"/>
    <col min="8" max="8" width="35.57421875" style="0" customWidth="1"/>
    <col min="9" max="9" width="12.7109375" style="0" customWidth="1"/>
    <col min="10" max="10" width="1.28515625" style="0" customWidth="1"/>
    <col min="11" max="11" width="35.7109375" style="0" customWidth="1"/>
    <col min="12" max="12" width="15.28125" style="0" customWidth="1"/>
  </cols>
  <sheetData>
    <row r="1" spans="2:12" ht="13.5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31" t="s">
        <v>0</v>
      </c>
      <c r="C2" s="32"/>
      <c r="D2" s="9"/>
      <c r="E2" s="9"/>
      <c r="F2" s="9"/>
      <c r="G2" s="9"/>
      <c r="H2" s="41" t="s">
        <v>81</v>
      </c>
      <c r="I2" s="42"/>
      <c r="J2" s="9"/>
      <c r="K2" s="9"/>
      <c r="L2" s="9"/>
    </row>
    <row r="3" spans="2:12" ht="12.75">
      <c r="B3" s="33" t="s">
        <v>59</v>
      </c>
      <c r="C3" s="34"/>
      <c r="D3" s="9"/>
      <c r="E3" s="9"/>
      <c r="F3" s="9"/>
      <c r="G3" s="9"/>
      <c r="H3" s="43"/>
      <c r="I3" s="44"/>
      <c r="J3" s="9"/>
      <c r="K3" s="9"/>
      <c r="L3" s="9"/>
    </row>
    <row r="4" spans="2:12" ht="12.75">
      <c r="B4" s="33" t="s">
        <v>58</v>
      </c>
      <c r="C4" s="34"/>
      <c r="D4" s="9"/>
      <c r="E4" s="9"/>
      <c r="F4" s="9"/>
      <c r="G4" s="9"/>
      <c r="H4" s="45" t="s">
        <v>60</v>
      </c>
      <c r="I4" s="46" t="s">
        <v>61</v>
      </c>
      <c r="J4" s="9"/>
      <c r="K4" s="9"/>
      <c r="L4" s="9"/>
    </row>
    <row r="5" spans="2:12" ht="13.5" thickBot="1">
      <c r="B5" s="33" t="s">
        <v>88</v>
      </c>
      <c r="C5" s="34"/>
      <c r="D5" s="9"/>
      <c r="E5" s="9" t="s">
        <v>87</v>
      </c>
      <c r="F5" s="9"/>
      <c r="G5" s="9"/>
      <c r="H5" s="45" t="s">
        <v>62</v>
      </c>
      <c r="I5" s="46" t="s">
        <v>82</v>
      </c>
      <c r="J5" s="9"/>
      <c r="K5" s="9"/>
      <c r="L5" s="9"/>
    </row>
    <row r="6" spans="2:12" ht="13.5" thickBot="1">
      <c r="B6" s="50" t="s">
        <v>1</v>
      </c>
      <c r="C6" s="51"/>
      <c r="D6" s="9"/>
      <c r="E6" s="9"/>
      <c r="F6" s="9"/>
      <c r="G6" s="9"/>
      <c r="H6" s="47"/>
      <c r="I6" s="48"/>
      <c r="J6" s="9"/>
      <c r="K6" s="9"/>
      <c r="L6" s="9"/>
    </row>
    <row r="7" spans="2:12" ht="12.75">
      <c r="B7" s="9"/>
      <c r="C7" s="9"/>
      <c r="D7" s="9"/>
      <c r="E7" s="9"/>
      <c r="F7" s="9"/>
      <c r="G7" s="9"/>
      <c r="H7" s="11"/>
      <c r="I7" s="11"/>
      <c r="J7" s="9"/>
      <c r="K7" s="9"/>
      <c r="L7" s="9"/>
    </row>
    <row r="8" spans="2:12" ht="13.5" thickBot="1"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2:12" ht="13.5" thickBot="1">
      <c r="B9" s="31" t="s">
        <v>2</v>
      </c>
      <c r="C9" s="49"/>
      <c r="D9" s="12"/>
      <c r="E9" s="12"/>
      <c r="F9" s="12"/>
      <c r="G9" s="12"/>
      <c r="H9" s="9"/>
      <c r="I9" s="9"/>
      <c r="J9" s="12"/>
      <c r="K9" s="12"/>
      <c r="L9" s="9"/>
    </row>
    <row r="10" spans="2:12" ht="13.5" thickTop="1">
      <c r="B10" s="36" t="s">
        <v>3</v>
      </c>
      <c r="C10" s="83">
        <v>40</v>
      </c>
      <c r="D10" s="13"/>
      <c r="E10" s="14"/>
      <c r="F10" s="9"/>
      <c r="G10" s="13"/>
      <c r="H10" s="87" t="s">
        <v>4</v>
      </c>
      <c r="I10" s="88"/>
      <c r="J10" s="9"/>
      <c r="K10" s="57" t="s">
        <v>86</v>
      </c>
      <c r="L10" s="53"/>
    </row>
    <row r="11" spans="2:14" ht="12.75">
      <c r="B11" s="36" t="s">
        <v>5</v>
      </c>
      <c r="C11" s="84">
        <v>10</v>
      </c>
      <c r="D11" s="15"/>
      <c r="E11" s="14"/>
      <c r="F11" s="9"/>
      <c r="G11" s="15"/>
      <c r="H11" s="89" t="s">
        <v>56</v>
      </c>
      <c r="I11" s="90">
        <v>1.5</v>
      </c>
      <c r="J11" s="9"/>
      <c r="K11" s="36" t="s">
        <v>56</v>
      </c>
      <c r="L11" s="85">
        <v>1.5</v>
      </c>
      <c r="N11" s="1"/>
    </row>
    <row r="12" spans="2:14" ht="12.75">
      <c r="B12" s="36" t="s">
        <v>6</v>
      </c>
      <c r="C12" s="84">
        <v>123</v>
      </c>
      <c r="D12" s="15"/>
      <c r="E12" s="14"/>
      <c r="F12" s="9"/>
      <c r="G12" s="15"/>
      <c r="H12" s="89" t="s">
        <v>7</v>
      </c>
      <c r="I12" s="90">
        <v>0.035</v>
      </c>
      <c r="J12" s="9"/>
      <c r="K12" s="36" t="s">
        <v>7</v>
      </c>
      <c r="L12" s="85">
        <v>0.035</v>
      </c>
      <c r="N12" s="1"/>
    </row>
    <row r="13" spans="2:14" ht="12.75">
      <c r="B13" s="36"/>
      <c r="C13" s="37"/>
      <c r="D13" s="15"/>
      <c r="E13" s="14"/>
      <c r="F13" s="9"/>
      <c r="G13" s="15"/>
      <c r="H13" s="89"/>
      <c r="I13" s="91"/>
      <c r="J13" s="9"/>
      <c r="K13" s="36"/>
      <c r="L13" s="37"/>
      <c r="N13" s="1"/>
    </row>
    <row r="14" spans="2:14" ht="12.75">
      <c r="B14" s="36"/>
      <c r="C14" s="37"/>
      <c r="D14" s="15"/>
      <c r="E14" s="14"/>
      <c r="F14" s="16"/>
      <c r="G14" s="15"/>
      <c r="H14" s="89" t="s">
        <v>8</v>
      </c>
      <c r="I14" s="92">
        <f>(3.14/4)*(POWER((I11/2),4)-POWER(((I11/2)-I12),4))</f>
        <v>0.04321837075937505</v>
      </c>
      <c r="J14" s="9"/>
      <c r="K14" s="36" t="s">
        <v>8</v>
      </c>
      <c r="L14" s="54">
        <f>3.14*(POWER((L11/2),3)*L12)</f>
        <v>0.046364062500000004</v>
      </c>
      <c r="N14" s="1"/>
    </row>
    <row r="15" spans="2:14" ht="12.75">
      <c r="B15" s="36"/>
      <c r="C15" s="37"/>
      <c r="D15" s="16"/>
      <c r="E15" s="16"/>
      <c r="F15" s="12"/>
      <c r="G15" s="16"/>
      <c r="H15" s="89"/>
      <c r="I15" s="91"/>
      <c r="J15" s="9"/>
      <c r="K15" s="36"/>
      <c r="L15" s="37"/>
      <c r="N15" s="1"/>
    </row>
    <row r="16" spans="2:12" ht="12.75">
      <c r="B16" s="36" t="s">
        <v>9</v>
      </c>
      <c r="C16" s="38">
        <f>(C10*C11)/2</f>
        <v>200</v>
      </c>
      <c r="D16" s="12"/>
      <c r="E16" s="9"/>
      <c r="F16" s="13"/>
      <c r="G16" s="12"/>
      <c r="H16" s="89"/>
      <c r="I16" s="91"/>
      <c r="J16" s="9"/>
      <c r="K16" s="36"/>
      <c r="L16" s="37"/>
    </row>
    <row r="17" spans="2:12" ht="12.75">
      <c r="B17" s="36" t="s">
        <v>10</v>
      </c>
      <c r="C17" s="38">
        <f>C16/(C12/2)</f>
        <v>3.252032520325203</v>
      </c>
      <c r="D17" s="13"/>
      <c r="E17" s="13"/>
      <c r="F17" s="17"/>
      <c r="G17" s="13"/>
      <c r="H17" s="89"/>
      <c r="I17" s="91"/>
      <c r="J17" s="9"/>
      <c r="K17" s="36"/>
      <c r="L17" s="37"/>
    </row>
    <row r="18" spans="2:12" ht="12.75">
      <c r="B18" s="36"/>
      <c r="C18" s="39"/>
      <c r="D18" s="17"/>
      <c r="E18" s="17"/>
      <c r="F18" s="12"/>
      <c r="G18" s="17"/>
      <c r="H18" s="93" t="s">
        <v>11</v>
      </c>
      <c r="I18" s="94">
        <f>(C19*(I11/2))/I14</f>
        <v>106725.4484367494</v>
      </c>
      <c r="J18" s="9"/>
      <c r="K18" s="55" t="s">
        <v>11</v>
      </c>
      <c r="L18" s="56">
        <f>(C19*(L11/2))/L14</f>
        <v>99484.3797391568</v>
      </c>
    </row>
    <row r="19" spans="2:12" ht="13.5" thickBot="1">
      <c r="B19" s="82" t="s">
        <v>12</v>
      </c>
      <c r="C19" s="40">
        <f>(C17*(C12/2))*((C12/2)/2)</f>
        <v>6150</v>
      </c>
      <c r="D19" s="12"/>
      <c r="E19" s="12"/>
      <c r="F19" s="13"/>
      <c r="G19" s="12"/>
      <c r="H19" s="95" t="s">
        <v>92</v>
      </c>
      <c r="I19" s="96"/>
      <c r="J19" s="9"/>
      <c r="K19" s="82" t="s">
        <v>92</v>
      </c>
      <c r="L19" s="40"/>
    </row>
    <row r="20" spans="2:12" ht="12.75">
      <c r="B20" s="12"/>
      <c r="C20" s="12"/>
      <c r="D20" s="13"/>
      <c r="E20" s="13"/>
      <c r="F20" s="12"/>
      <c r="G20" s="13"/>
      <c r="H20" s="12"/>
      <c r="I20" s="12"/>
      <c r="J20" s="9"/>
      <c r="K20" s="12"/>
      <c r="L20" s="12"/>
    </row>
    <row r="21" spans="2:12" ht="13.5" thickBot="1">
      <c r="B21" s="12"/>
      <c r="C21" s="12"/>
      <c r="D21" s="12"/>
      <c r="E21" s="12"/>
      <c r="F21" s="12"/>
      <c r="G21" s="12"/>
      <c r="H21" s="12"/>
      <c r="I21" s="9"/>
      <c r="J21" s="9"/>
      <c r="K21" s="9"/>
      <c r="L21" s="9"/>
    </row>
    <row r="22" spans="2:12" ht="12.75">
      <c r="B22" s="52" t="s">
        <v>13</v>
      </c>
      <c r="C22" s="53"/>
      <c r="D22" s="18"/>
      <c r="E22" s="52" t="s">
        <v>14</v>
      </c>
      <c r="F22" s="53"/>
      <c r="G22" s="18"/>
      <c r="H22" s="52" t="s">
        <v>15</v>
      </c>
      <c r="I22" s="53"/>
      <c r="J22" s="9"/>
      <c r="K22" s="57" t="s">
        <v>89</v>
      </c>
      <c r="L22" s="53"/>
    </row>
    <row r="23" spans="2:15" ht="12.75">
      <c r="B23" s="36" t="s">
        <v>16</v>
      </c>
      <c r="C23" s="85">
        <v>2</v>
      </c>
      <c r="D23" s="15"/>
      <c r="E23" s="36" t="s">
        <v>17</v>
      </c>
      <c r="F23" s="85">
        <v>1.75</v>
      </c>
      <c r="G23" s="15"/>
      <c r="H23" s="36" t="s">
        <v>17</v>
      </c>
      <c r="I23" s="85">
        <v>2</v>
      </c>
      <c r="J23" s="9"/>
      <c r="K23" s="36" t="s">
        <v>56</v>
      </c>
      <c r="L23" s="85">
        <v>1.5</v>
      </c>
      <c r="N23" s="2"/>
      <c r="O23" s="3"/>
    </row>
    <row r="24" spans="2:15" ht="12.75">
      <c r="B24" s="36" t="s">
        <v>18</v>
      </c>
      <c r="C24" s="85">
        <v>2.5</v>
      </c>
      <c r="D24" s="15"/>
      <c r="E24" s="36" t="s">
        <v>19</v>
      </c>
      <c r="F24" s="85">
        <v>0.5</v>
      </c>
      <c r="G24" s="15"/>
      <c r="H24" s="36" t="s">
        <v>19</v>
      </c>
      <c r="I24" s="85">
        <v>0.5</v>
      </c>
      <c r="J24" s="9"/>
      <c r="K24" s="36" t="s">
        <v>7</v>
      </c>
      <c r="L24" s="85">
        <v>0.035</v>
      </c>
      <c r="N24" s="2"/>
      <c r="O24" s="3"/>
    </row>
    <row r="25" spans="2:15" ht="12.75">
      <c r="B25" s="36" t="s">
        <v>20</v>
      </c>
      <c r="C25" s="54">
        <f>(C23*POWER(C24,3))/12</f>
        <v>2.6041666666666665</v>
      </c>
      <c r="D25" s="15"/>
      <c r="E25" s="36" t="s">
        <v>21</v>
      </c>
      <c r="F25" s="54">
        <f>(F23*POWER(F24,3)/12)+((POWER(F28/2-F24/2,2))*(F23*F24))</f>
        <v>0.8932291666666666</v>
      </c>
      <c r="G25" s="15"/>
      <c r="H25" s="36" t="s">
        <v>21</v>
      </c>
      <c r="I25" s="54">
        <f>(I23*POWER(I24,3)/12)+((POWER(I28/2+I24/2,2))*(I23*I24))</f>
        <v>1.0208333333333333</v>
      </c>
      <c r="J25" s="9"/>
      <c r="K25" s="36" t="s">
        <v>90</v>
      </c>
      <c r="L25" s="86">
        <v>0.1875</v>
      </c>
      <c r="N25" s="2"/>
      <c r="O25" s="4"/>
    </row>
    <row r="26" spans="2:15" ht="12.75">
      <c r="B26" s="36"/>
      <c r="C26" s="37"/>
      <c r="D26" s="12"/>
      <c r="E26" s="36"/>
      <c r="F26" s="54"/>
      <c r="G26" s="12"/>
      <c r="H26" s="36"/>
      <c r="I26" s="54"/>
      <c r="J26" s="9"/>
      <c r="K26" s="36" t="s">
        <v>91</v>
      </c>
      <c r="L26" s="54">
        <f>(3.14/4)*(POWER((L23/2),4)-POWER(((L23/2)-L24),4))</f>
        <v>0.04321837075937505</v>
      </c>
      <c r="N26" s="2"/>
      <c r="O26" s="5"/>
    </row>
    <row r="27" spans="2:12" ht="12.75">
      <c r="B27" s="62"/>
      <c r="C27" s="63"/>
      <c r="D27" s="19"/>
      <c r="E27" s="36" t="s">
        <v>22</v>
      </c>
      <c r="F27" s="85">
        <v>0.125</v>
      </c>
      <c r="G27" s="19"/>
      <c r="H27" s="36" t="s">
        <v>22</v>
      </c>
      <c r="I27" s="85">
        <v>0.1875</v>
      </c>
      <c r="J27" s="9"/>
      <c r="K27" s="36" t="s">
        <v>25</v>
      </c>
      <c r="L27" s="54">
        <f>(L25*POWER((L23-(L24*2)),3))/12</f>
        <v>0.04569073437499999</v>
      </c>
    </row>
    <row r="28" spans="2:12" ht="12.75">
      <c r="B28" s="64"/>
      <c r="C28" s="39"/>
      <c r="D28" s="15"/>
      <c r="E28" s="36" t="s">
        <v>23</v>
      </c>
      <c r="F28" s="85">
        <v>2.5</v>
      </c>
      <c r="G28" s="20"/>
      <c r="H28" s="36" t="s">
        <v>24</v>
      </c>
      <c r="I28" s="85">
        <v>1.5</v>
      </c>
      <c r="J28" s="9"/>
      <c r="K28" s="36" t="s">
        <v>20</v>
      </c>
      <c r="L28" s="54">
        <f>L26+L27</f>
        <v>0.08890910513437504</v>
      </c>
    </row>
    <row r="29" spans="2:12" ht="12.75">
      <c r="B29" s="36"/>
      <c r="C29" s="37"/>
      <c r="D29" s="15"/>
      <c r="E29" s="36" t="s">
        <v>25</v>
      </c>
      <c r="F29" s="54">
        <f>F27*POWER(F28,3)/12</f>
        <v>0.16276041666666666</v>
      </c>
      <c r="G29" s="15"/>
      <c r="H29" s="36" t="s">
        <v>25</v>
      </c>
      <c r="I29" s="54">
        <f>I27*POWER(I28,3)/12</f>
        <v>0.052734375</v>
      </c>
      <c r="J29" s="9"/>
      <c r="K29" s="36"/>
      <c r="L29" s="37"/>
    </row>
    <row r="30" spans="2:12" ht="12.75">
      <c r="B30" s="36"/>
      <c r="C30" s="37"/>
      <c r="D30" s="12"/>
      <c r="E30" s="36" t="s">
        <v>20</v>
      </c>
      <c r="F30" s="54">
        <f>2*F25+F29</f>
        <v>1.94921875</v>
      </c>
      <c r="G30" s="12"/>
      <c r="H30" s="36" t="s">
        <v>20</v>
      </c>
      <c r="I30" s="54">
        <f>2*I25+I29</f>
        <v>2.0944010416666665</v>
      </c>
      <c r="J30" s="9"/>
      <c r="K30" s="55" t="s">
        <v>11</v>
      </c>
      <c r="L30" s="56">
        <f>(C19*(L23/2))/L28</f>
        <v>51878.82605531549</v>
      </c>
    </row>
    <row r="31" spans="2:12" ht="12.75">
      <c r="B31" s="55" t="s">
        <v>11</v>
      </c>
      <c r="C31" s="56">
        <f>(C19*(C24/2))/C25</f>
        <v>2952</v>
      </c>
      <c r="D31" s="21"/>
      <c r="E31" s="55" t="s">
        <v>11</v>
      </c>
      <c r="F31" s="56">
        <f>(C19*(F28/2))/F30</f>
        <v>3943.887775551102</v>
      </c>
      <c r="G31" s="21"/>
      <c r="H31" s="55" t="s">
        <v>11</v>
      </c>
      <c r="I31" s="56">
        <f>(C19*(I28+(I24*2))/2)/I30</f>
        <v>3670.500466272925</v>
      </c>
      <c r="J31" s="9"/>
      <c r="K31" s="74" t="s">
        <v>92</v>
      </c>
      <c r="L31" s="56"/>
    </row>
    <row r="32" spans="2:12" ht="12.75">
      <c r="B32" s="74" t="s">
        <v>92</v>
      </c>
      <c r="C32" s="65"/>
      <c r="D32" s="21"/>
      <c r="E32" s="74" t="s">
        <v>92</v>
      </c>
      <c r="F32" s="56"/>
      <c r="G32" s="21"/>
      <c r="H32" s="74" t="s">
        <v>92</v>
      </c>
      <c r="I32" s="56"/>
      <c r="J32" s="9"/>
      <c r="K32" s="36"/>
      <c r="L32" s="37"/>
    </row>
    <row r="33" spans="2:12" ht="13.5" thickBot="1">
      <c r="B33" s="60"/>
      <c r="C33" s="61"/>
      <c r="D33" s="21"/>
      <c r="E33" s="60"/>
      <c r="F33" s="61"/>
      <c r="G33" s="21"/>
      <c r="H33" s="60"/>
      <c r="I33" s="61"/>
      <c r="J33" s="9"/>
      <c r="K33" s="58"/>
      <c r="L33" s="59"/>
    </row>
    <row r="34" spans="2:12" ht="13.5" thickBot="1">
      <c r="B34" s="9"/>
      <c r="C34" s="9"/>
      <c r="D34" s="12"/>
      <c r="E34" s="9"/>
      <c r="F34" s="9"/>
      <c r="G34" s="12"/>
      <c r="H34" s="9"/>
      <c r="I34" s="9"/>
      <c r="J34" s="12"/>
      <c r="K34" s="12"/>
      <c r="L34" s="9"/>
    </row>
    <row r="35" spans="2:12" ht="12.75">
      <c r="B35" s="31" t="s">
        <v>26</v>
      </c>
      <c r="C35" s="68" t="s">
        <v>27</v>
      </c>
      <c r="D35" s="69"/>
      <c r="E35" s="70" t="s">
        <v>28</v>
      </c>
      <c r="F35" s="9"/>
      <c r="G35" s="9"/>
      <c r="H35" s="52" t="s">
        <v>29</v>
      </c>
      <c r="I35" s="53"/>
      <c r="J35" s="9"/>
      <c r="K35" s="9"/>
      <c r="L35" s="9"/>
    </row>
    <row r="36" spans="2:12" ht="12.75">
      <c r="B36" s="36"/>
      <c r="C36" s="9"/>
      <c r="D36" s="9"/>
      <c r="E36" s="37"/>
      <c r="F36" s="9"/>
      <c r="G36" s="9"/>
      <c r="H36" s="36" t="s">
        <v>30</v>
      </c>
      <c r="I36" s="85">
        <v>0.8125</v>
      </c>
      <c r="J36" s="9"/>
      <c r="K36" s="9"/>
      <c r="L36" s="9"/>
    </row>
    <row r="37" spans="2:12" ht="12.75">
      <c r="B37" s="71" t="s">
        <v>85</v>
      </c>
      <c r="C37" s="9"/>
      <c r="D37" s="9"/>
      <c r="E37" s="72">
        <v>4100</v>
      </c>
      <c r="F37" s="9"/>
      <c r="G37" s="13"/>
      <c r="H37" s="36" t="s">
        <v>31</v>
      </c>
      <c r="I37" s="85">
        <v>0.5</v>
      </c>
      <c r="J37" s="9"/>
      <c r="K37" s="9"/>
      <c r="L37" s="9"/>
    </row>
    <row r="38" spans="2:12" ht="12.75">
      <c r="B38" s="33" t="s">
        <v>94</v>
      </c>
      <c r="C38" s="22">
        <v>10200</v>
      </c>
      <c r="D38" s="23"/>
      <c r="E38" s="37"/>
      <c r="F38" s="9"/>
      <c r="G38" s="9"/>
      <c r="H38" s="36" t="s">
        <v>32</v>
      </c>
      <c r="I38" s="54">
        <f>(I36*POWER(I37,3)/12)+((POWER(I41/2-I37/2,2))*(I36*I37))*2</f>
        <v>0.8209635416666666</v>
      </c>
      <c r="J38" s="9"/>
      <c r="K38" s="9"/>
      <c r="L38" s="9"/>
    </row>
    <row r="39" spans="2:12" ht="12.75">
      <c r="B39" s="33" t="s">
        <v>95</v>
      </c>
      <c r="C39" s="24">
        <v>5540</v>
      </c>
      <c r="D39" s="9"/>
      <c r="E39" s="37"/>
      <c r="F39" s="9"/>
      <c r="G39" s="9"/>
      <c r="H39" s="36"/>
      <c r="I39" s="54"/>
      <c r="J39" s="9"/>
      <c r="K39" s="9"/>
      <c r="L39" s="9"/>
    </row>
    <row r="40" spans="2:12" ht="12.75">
      <c r="B40" s="36"/>
      <c r="C40" s="9"/>
      <c r="D40" s="9"/>
      <c r="E40" s="37"/>
      <c r="F40" s="9"/>
      <c r="G40" s="9"/>
      <c r="H40" s="36" t="s">
        <v>22</v>
      </c>
      <c r="I40" s="85">
        <v>0.1875</v>
      </c>
      <c r="J40" s="9"/>
      <c r="K40" s="9"/>
      <c r="L40" s="9"/>
    </row>
    <row r="41" spans="2:12" ht="12.75">
      <c r="B41" s="71" t="s">
        <v>63</v>
      </c>
      <c r="C41" s="9"/>
      <c r="D41" s="9"/>
      <c r="E41" s="72">
        <v>3900</v>
      </c>
      <c r="F41" s="9"/>
      <c r="G41" s="9"/>
      <c r="H41" s="36" t="s">
        <v>23</v>
      </c>
      <c r="I41" s="85">
        <v>2.5</v>
      </c>
      <c r="J41" s="9"/>
      <c r="K41" s="9"/>
      <c r="L41" s="9"/>
    </row>
    <row r="42" spans="2:12" ht="12.75">
      <c r="B42" s="73" t="s">
        <v>33</v>
      </c>
      <c r="C42" s="24">
        <v>9400</v>
      </c>
      <c r="D42" s="9"/>
      <c r="E42" s="37"/>
      <c r="F42" s="9"/>
      <c r="G42" s="9"/>
      <c r="H42" s="36" t="s">
        <v>25</v>
      </c>
      <c r="I42" s="54">
        <f>I40*POWER(I41,3)/12</f>
        <v>0.244140625</v>
      </c>
      <c r="J42" s="9"/>
      <c r="K42" s="9"/>
      <c r="L42" s="9"/>
    </row>
    <row r="43" spans="2:12" ht="12.75">
      <c r="B43" s="73" t="s">
        <v>34</v>
      </c>
      <c r="C43" s="24">
        <v>5180</v>
      </c>
      <c r="D43" s="9"/>
      <c r="E43" s="37"/>
      <c r="F43" s="9"/>
      <c r="G43" s="12"/>
      <c r="H43" s="36" t="s">
        <v>20</v>
      </c>
      <c r="I43" s="54">
        <f>2*I38+I42</f>
        <v>1.8860677083333333</v>
      </c>
      <c r="J43" s="9"/>
      <c r="K43" s="9"/>
      <c r="L43" s="9"/>
    </row>
    <row r="44" spans="2:12" ht="12.75">
      <c r="B44" s="36"/>
      <c r="C44" s="9"/>
      <c r="D44" s="9"/>
      <c r="E44" s="37"/>
      <c r="F44" s="9"/>
      <c r="G44" s="12"/>
      <c r="H44" s="55" t="s">
        <v>11</v>
      </c>
      <c r="I44" s="66">
        <f>(C19*(I41/2))/I43</f>
        <v>4075.9406282361065</v>
      </c>
      <c r="J44" s="9"/>
      <c r="K44" s="9"/>
      <c r="L44" s="9"/>
    </row>
    <row r="45" spans="2:12" ht="12.75">
      <c r="B45" s="71" t="s">
        <v>64</v>
      </c>
      <c r="C45" s="9"/>
      <c r="D45" s="9"/>
      <c r="E45" s="72">
        <v>3600</v>
      </c>
      <c r="F45" s="9"/>
      <c r="G45" s="9"/>
      <c r="H45" s="74" t="s">
        <v>92</v>
      </c>
      <c r="I45" s="56"/>
      <c r="J45" s="9"/>
      <c r="K45" s="9"/>
      <c r="L45" s="9"/>
    </row>
    <row r="46" spans="2:12" ht="12.75">
      <c r="B46" s="73" t="s">
        <v>35</v>
      </c>
      <c r="C46" s="24">
        <v>8600</v>
      </c>
      <c r="D46" s="9"/>
      <c r="E46" s="37"/>
      <c r="F46" s="9"/>
      <c r="G46" s="9"/>
      <c r="H46" s="36"/>
      <c r="I46" s="65"/>
      <c r="J46" s="9"/>
      <c r="K46" s="9"/>
      <c r="L46" s="9"/>
    </row>
    <row r="47" spans="2:12" ht="12.75">
      <c r="B47" s="36" t="s">
        <v>36</v>
      </c>
      <c r="C47" s="24">
        <v>4800</v>
      </c>
      <c r="D47" s="9"/>
      <c r="E47" s="37"/>
      <c r="F47" s="9"/>
      <c r="G47" s="9"/>
      <c r="H47" s="67" t="s">
        <v>37</v>
      </c>
      <c r="I47" s="65"/>
      <c r="J47" s="9"/>
      <c r="K47" s="9"/>
      <c r="L47" s="9"/>
    </row>
    <row r="48" spans="2:12" ht="12.75">
      <c r="B48" s="36"/>
      <c r="C48" s="9"/>
      <c r="D48" s="9"/>
      <c r="E48" s="37"/>
      <c r="F48" s="9"/>
      <c r="G48" s="9"/>
      <c r="H48" s="55" t="s">
        <v>38</v>
      </c>
      <c r="I48" s="34"/>
      <c r="J48" s="9"/>
      <c r="K48" s="9"/>
      <c r="L48" s="9"/>
    </row>
    <row r="49" spans="2:12" ht="13.5" thickBot="1">
      <c r="B49" s="74" t="s">
        <v>65</v>
      </c>
      <c r="C49" s="9"/>
      <c r="D49" s="9"/>
      <c r="E49" s="72">
        <v>3300</v>
      </c>
      <c r="F49" s="9"/>
      <c r="G49" s="9"/>
      <c r="H49" s="60"/>
      <c r="I49" s="61"/>
      <c r="J49" s="9"/>
      <c r="K49" s="9"/>
      <c r="L49" s="9"/>
    </row>
    <row r="50" spans="2:12" ht="12.75">
      <c r="B50" s="73" t="s">
        <v>39</v>
      </c>
      <c r="C50" s="24">
        <v>8700</v>
      </c>
      <c r="D50" s="9"/>
      <c r="E50" s="37"/>
      <c r="F50" s="9"/>
      <c r="G50" s="10"/>
      <c r="H50" s="10"/>
      <c r="I50" s="10"/>
      <c r="J50" s="9"/>
      <c r="K50" s="9"/>
      <c r="L50" s="9"/>
    </row>
    <row r="51" spans="2:12" ht="12.75">
      <c r="B51" s="73" t="s">
        <v>40</v>
      </c>
      <c r="C51" s="22">
        <v>4370</v>
      </c>
      <c r="D51" s="9"/>
      <c r="E51" s="75"/>
      <c r="F51" s="9"/>
      <c r="G51" s="19"/>
      <c r="H51" s="19"/>
      <c r="I51" s="9"/>
      <c r="J51" s="9"/>
      <c r="K51" s="9"/>
      <c r="L51" s="9"/>
    </row>
    <row r="52" spans="2:12" ht="12.75">
      <c r="B52" s="36"/>
      <c r="C52" s="9"/>
      <c r="D52" s="9"/>
      <c r="E52" s="37"/>
      <c r="F52" s="9"/>
      <c r="G52" s="19"/>
      <c r="H52" s="25" t="s">
        <v>83</v>
      </c>
      <c r="I52" s="9"/>
      <c r="J52" s="9"/>
      <c r="K52" s="9"/>
      <c r="L52" s="9"/>
    </row>
    <row r="53" spans="2:12" ht="12.75">
      <c r="B53" s="74" t="s">
        <v>66</v>
      </c>
      <c r="C53" s="9"/>
      <c r="D53" s="9"/>
      <c r="E53" s="76" t="s">
        <v>84</v>
      </c>
      <c r="F53" s="9"/>
      <c r="G53" s="26"/>
      <c r="H53" s="9"/>
      <c r="I53" s="9"/>
      <c r="J53" s="9"/>
      <c r="K53" s="9"/>
      <c r="L53" s="9"/>
    </row>
    <row r="54" spans="2:12" ht="12.75">
      <c r="B54" s="36" t="s">
        <v>41</v>
      </c>
      <c r="C54" s="24">
        <v>3140</v>
      </c>
      <c r="D54" s="9"/>
      <c r="E54" s="75"/>
      <c r="F54" s="9"/>
      <c r="G54" s="26"/>
      <c r="H54" s="27" t="s">
        <v>50</v>
      </c>
      <c r="I54" s="9"/>
      <c r="J54" s="9"/>
      <c r="K54" s="9"/>
      <c r="L54" s="9"/>
    </row>
    <row r="55" spans="2:12" ht="12.75">
      <c r="B55" s="36" t="s">
        <v>42</v>
      </c>
      <c r="C55" s="24">
        <v>2160</v>
      </c>
      <c r="D55" s="9"/>
      <c r="E55" s="75"/>
      <c r="F55" s="9"/>
      <c r="G55" s="26"/>
      <c r="H55" s="27" t="s">
        <v>51</v>
      </c>
      <c r="I55" s="10"/>
      <c r="J55" s="9"/>
      <c r="K55" s="9"/>
      <c r="L55" s="9"/>
    </row>
    <row r="56" spans="2:12" ht="12.75">
      <c r="B56" s="36"/>
      <c r="C56" s="9"/>
      <c r="D56" s="9"/>
      <c r="E56" s="37"/>
      <c r="F56" s="9"/>
      <c r="G56" s="26"/>
      <c r="H56" s="28"/>
      <c r="I56" s="10"/>
      <c r="J56" s="9"/>
      <c r="K56" s="9"/>
      <c r="L56" s="9"/>
    </row>
    <row r="57" spans="2:12" ht="12.75">
      <c r="B57" s="71" t="s">
        <v>67</v>
      </c>
      <c r="C57" s="9"/>
      <c r="D57" s="9"/>
      <c r="E57" s="72">
        <v>1725</v>
      </c>
      <c r="F57" s="9"/>
      <c r="G57" s="26"/>
      <c r="H57" s="28" t="s">
        <v>52</v>
      </c>
      <c r="I57" s="10"/>
      <c r="J57" s="9"/>
      <c r="K57" s="9"/>
      <c r="L57" s="9"/>
    </row>
    <row r="58" spans="2:12" ht="12.75">
      <c r="B58" s="73" t="s">
        <v>43</v>
      </c>
      <c r="C58" s="24">
        <v>4525</v>
      </c>
      <c r="D58" s="9"/>
      <c r="E58" s="37"/>
      <c r="F58" s="9"/>
      <c r="G58" s="26"/>
      <c r="H58" s="28" t="s">
        <v>73</v>
      </c>
      <c r="I58" s="10"/>
      <c r="J58" s="9"/>
      <c r="K58" s="9"/>
      <c r="L58" s="9"/>
    </row>
    <row r="59" spans="2:12" ht="12.75">
      <c r="B59" s="73" t="s">
        <v>44</v>
      </c>
      <c r="C59" s="24">
        <v>2535</v>
      </c>
      <c r="D59" s="10"/>
      <c r="E59" s="75"/>
      <c r="F59" s="9"/>
      <c r="G59" s="13"/>
      <c r="H59" s="29" t="s">
        <v>96</v>
      </c>
      <c r="I59" s="9"/>
      <c r="J59" s="9"/>
      <c r="K59" s="9"/>
      <c r="L59" s="9"/>
    </row>
    <row r="60" spans="2:12" ht="12.75">
      <c r="B60" s="73" t="s">
        <v>45</v>
      </c>
      <c r="C60" s="24">
        <v>2950</v>
      </c>
      <c r="D60" s="10"/>
      <c r="E60" s="75"/>
      <c r="F60" s="9"/>
      <c r="G60" s="17"/>
      <c r="H60" s="28" t="s">
        <v>74</v>
      </c>
      <c r="I60" s="9"/>
      <c r="J60" s="9"/>
      <c r="K60" s="9"/>
      <c r="L60" s="9"/>
    </row>
    <row r="61" spans="2:12" ht="12.75">
      <c r="B61" s="73" t="s">
        <v>46</v>
      </c>
      <c r="C61" s="24">
        <v>2310</v>
      </c>
      <c r="D61" s="9"/>
      <c r="E61" s="75"/>
      <c r="F61" s="9"/>
      <c r="G61" s="12"/>
      <c r="H61" s="9"/>
      <c r="I61" s="9"/>
      <c r="J61" s="9"/>
      <c r="K61" s="9"/>
      <c r="L61" s="9"/>
    </row>
    <row r="62" spans="2:12" ht="12.75">
      <c r="B62" s="36"/>
      <c r="C62" s="9"/>
      <c r="D62" s="9"/>
      <c r="E62" s="37"/>
      <c r="F62" s="19"/>
      <c r="G62" s="9"/>
      <c r="H62" s="29" t="s">
        <v>72</v>
      </c>
      <c r="I62" s="9"/>
      <c r="J62" s="9"/>
      <c r="K62" s="9"/>
      <c r="L62" s="9"/>
    </row>
    <row r="63" spans="2:12" ht="12.75">
      <c r="B63" s="71" t="s">
        <v>68</v>
      </c>
      <c r="C63" s="10"/>
      <c r="D63" s="10"/>
      <c r="E63" s="72">
        <v>1100</v>
      </c>
      <c r="F63" s="26"/>
      <c r="G63" s="9"/>
      <c r="H63" s="29" t="s">
        <v>70</v>
      </c>
      <c r="I63" s="9"/>
      <c r="J63" s="9"/>
      <c r="K63" s="9"/>
      <c r="L63" s="9"/>
    </row>
    <row r="64" spans="2:12" ht="12.75">
      <c r="B64" s="73" t="s">
        <v>43</v>
      </c>
      <c r="C64" s="24">
        <v>3050</v>
      </c>
      <c r="D64" s="10"/>
      <c r="E64" s="34"/>
      <c r="F64" s="26"/>
      <c r="G64" s="9"/>
      <c r="H64" s="29" t="s">
        <v>71</v>
      </c>
      <c r="I64" s="9"/>
      <c r="J64" s="9"/>
      <c r="K64" s="9"/>
      <c r="L64" s="9"/>
    </row>
    <row r="65" spans="2:12" ht="12.75">
      <c r="B65" s="73" t="s">
        <v>44</v>
      </c>
      <c r="C65" s="22">
        <v>1725</v>
      </c>
      <c r="D65" s="10"/>
      <c r="E65" s="34"/>
      <c r="F65" s="26"/>
      <c r="G65" s="9"/>
      <c r="H65" s="9"/>
      <c r="I65" s="9"/>
      <c r="J65" s="9"/>
      <c r="K65" s="9"/>
      <c r="L65" s="9"/>
    </row>
    <row r="66" spans="2:12" ht="12.75">
      <c r="B66" s="73" t="s">
        <v>45</v>
      </c>
      <c r="C66" s="24">
        <v>1910</v>
      </c>
      <c r="D66" s="9"/>
      <c r="E66" s="37"/>
      <c r="F66" s="13"/>
      <c r="G66" s="9"/>
      <c r="H66" s="28" t="s">
        <v>53</v>
      </c>
      <c r="I66" s="9"/>
      <c r="J66" s="9"/>
      <c r="K66" s="9"/>
      <c r="L66" s="9"/>
    </row>
    <row r="67" spans="2:12" ht="12.75">
      <c r="B67" s="73" t="s">
        <v>46</v>
      </c>
      <c r="C67" s="24">
        <v>1450</v>
      </c>
      <c r="D67" s="9"/>
      <c r="E67" s="37"/>
      <c r="F67" s="24"/>
      <c r="G67" s="9"/>
      <c r="H67" s="28" t="s">
        <v>54</v>
      </c>
      <c r="I67" s="9"/>
      <c r="J67" s="9"/>
      <c r="K67" s="9"/>
      <c r="L67" s="9"/>
    </row>
    <row r="68" spans="2:12" ht="12.75">
      <c r="B68" s="36"/>
      <c r="C68" s="9"/>
      <c r="D68" s="9"/>
      <c r="E68" s="37"/>
      <c r="F68" s="24"/>
      <c r="G68" s="9"/>
      <c r="H68" s="28"/>
      <c r="I68" s="9"/>
      <c r="J68" s="9"/>
      <c r="K68" s="9"/>
      <c r="L68" s="9"/>
    </row>
    <row r="69" spans="2:12" ht="12.75">
      <c r="B69" s="71" t="s">
        <v>69</v>
      </c>
      <c r="C69" s="9"/>
      <c r="D69" s="9"/>
      <c r="E69" s="72">
        <v>375</v>
      </c>
      <c r="F69" s="17"/>
      <c r="G69" s="9"/>
      <c r="H69" s="29" t="s">
        <v>76</v>
      </c>
      <c r="I69" s="9"/>
      <c r="J69" s="9"/>
      <c r="K69" s="9"/>
      <c r="L69" s="9"/>
    </row>
    <row r="70" spans="2:12" ht="12.75">
      <c r="B70" s="73" t="s">
        <v>43</v>
      </c>
      <c r="C70" s="24">
        <v>1375</v>
      </c>
      <c r="D70" s="9"/>
      <c r="E70" s="75"/>
      <c r="F70" s="9"/>
      <c r="G70" s="9"/>
      <c r="H70" s="30" t="s">
        <v>75</v>
      </c>
      <c r="I70" s="9"/>
      <c r="J70" s="9"/>
      <c r="K70" s="9"/>
      <c r="L70" s="9"/>
    </row>
    <row r="71" spans="2:12" ht="12.75">
      <c r="B71" s="73" t="s">
        <v>44</v>
      </c>
      <c r="C71" s="22">
        <v>825</v>
      </c>
      <c r="D71" s="10"/>
      <c r="E71" s="75"/>
      <c r="F71" s="12"/>
      <c r="G71" s="9"/>
      <c r="H71" s="25" t="s">
        <v>57</v>
      </c>
      <c r="I71" s="9"/>
      <c r="J71" s="9"/>
      <c r="K71" s="9"/>
      <c r="L71" s="9"/>
    </row>
    <row r="72" spans="2:12" ht="12.75">
      <c r="B72" s="73" t="s">
        <v>45</v>
      </c>
      <c r="C72" s="22">
        <v>750</v>
      </c>
      <c r="D72" s="10"/>
      <c r="E72" s="75"/>
      <c r="F72" s="13"/>
      <c r="G72" s="9"/>
      <c r="H72" s="25" t="s">
        <v>77</v>
      </c>
      <c r="I72" s="9"/>
      <c r="J72" s="9"/>
      <c r="K72" s="9"/>
      <c r="L72" s="9"/>
    </row>
    <row r="73" spans="2:12" ht="12.75">
      <c r="B73" s="73" t="s">
        <v>46</v>
      </c>
      <c r="C73" s="24">
        <v>500</v>
      </c>
      <c r="D73" s="10"/>
      <c r="E73" s="75"/>
      <c r="F73" s="9"/>
      <c r="G73" s="9"/>
      <c r="H73" s="10"/>
      <c r="I73" s="9"/>
      <c r="J73" s="9"/>
      <c r="K73" s="9"/>
      <c r="L73" s="9"/>
    </row>
    <row r="74" spans="2:12" ht="12.75">
      <c r="B74" s="73"/>
      <c r="C74" s="10"/>
      <c r="D74" s="10"/>
      <c r="E74" s="75"/>
      <c r="F74" s="9"/>
      <c r="G74" s="10"/>
      <c r="H74" s="30" t="s">
        <v>93</v>
      </c>
      <c r="I74" s="10"/>
      <c r="J74" s="9"/>
      <c r="K74" s="9"/>
      <c r="L74" s="9"/>
    </row>
    <row r="75" spans="2:12" ht="12.75">
      <c r="B75" s="71" t="s">
        <v>47</v>
      </c>
      <c r="C75" s="9"/>
      <c r="D75" s="9"/>
      <c r="E75" s="75"/>
      <c r="F75" s="9"/>
      <c r="G75" s="9"/>
      <c r="H75" s="25" t="s">
        <v>78</v>
      </c>
      <c r="I75" s="9"/>
      <c r="J75" s="9"/>
      <c r="K75" s="9"/>
      <c r="L75" s="9"/>
    </row>
    <row r="76" spans="2:12" ht="12.75">
      <c r="B76" s="36" t="s">
        <v>48</v>
      </c>
      <c r="C76" s="22">
        <v>41000</v>
      </c>
      <c r="D76" s="9"/>
      <c r="E76" s="72">
        <v>30750</v>
      </c>
      <c r="F76" s="9"/>
      <c r="G76" s="9"/>
      <c r="H76" s="25" t="s">
        <v>79</v>
      </c>
      <c r="I76" s="9"/>
      <c r="J76" s="9"/>
      <c r="K76" s="9"/>
      <c r="L76" s="9"/>
    </row>
    <row r="77" spans="2:12" ht="12.75">
      <c r="B77" s="36" t="s">
        <v>49</v>
      </c>
      <c r="C77" s="22">
        <v>35000</v>
      </c>
      <c r="D77" s="12"/>
      <c r="E77" s="72">
        <v>26250</v>
      </c>
      <c r="F77" s="9"/>
      <c r="G77" s="9"/>
      <c r="H77" s="25" t="s">
        <v>80</v>
      </c>
      <c r="I77" s="9"/>
      <c r="J77" s="9"/>
      <c r="K77" s="9"/>
      <c r="L77" s="9"/>
    </row>
    <row r="78" spans="2:12" ht="12.75">
      <c r="B78" s="35"/>
      <c r="C78" s="9"/>
      <c r="D78" s="9"/>
      <c r="E78" s="77"/>
      <c r="F78" s="9"/>
      <c r="G78" s="9"/>
      <c r="H78" s="9"/>
      <c r="I78" s="9"/>
      <c r="J78" s="9"/>
      <c r="K78" s="9"/>
      <c r="L78" s="9"/>
    </row>
    <row r="79" spans="2:12" ht="12.75">
      <c r="B79" s="78" t="s">
        <v>55</v>
      </c>
      <c r="C79" s="9"/>
      <c r="D79" s="19"/>
      <c r="E79" s="63"/>
      <c r="F79" s="9"/>
      <c r="G79" s="9"/>
      <c r="H79" s="9"/>
      <c r="I79" s="9"/>
      <c r="J79" s="9"/>
      <c r="K79" s="9"/>
      <c r="L79" s="9"/>
    </row>
    <row r="80" spans="2:12" ht="13.5" thickBot="1">
      <c r="B80" s="58"/>
      <c r="C80" s="79"/>
      <c r="D80" s="80"/>
      <c r="E80" s="81"/>
      <c r="F80" s="9"/>
      <c r="G80" s="9"/>
      <c r="H80" s="9"/>
      <c r="I80" s="9"/>
      <c r="J80" s="9"/>
      <c r="K80" s="9"/>
      <c r="L80" s="9"/>
    </row>
    <row r="81" spans="2:12" ht="12.75">
      <c r="B81" s="9"/>
      <c r="C81" s="9"/>
      <c r="D81" s="26"/>
      <c r="E81" s="26"/>
      <c r="F81" s="10"/>
      <c r="G81" s="9"/>
      <c r="H81" s="9"/>
      <c r="I81" s="9"/>
      <c r="J81" s="9"/>
      <c r="K81" s="9"/>
      <c r="L81" s="9"/>
    </row>
    <row r="82" spans="4:6" ht="12.75">
      <c r="D82" s="7"/>
      <c r="E82" s="7"/>
      <c r="F82" s="6"/>
    </row>
    <row r="83" spans="3:6" ht="12.75">
      <c r="C83" s="6"/>
      <c r="D83" s="7"/>
      <c r="E83" s="7"/>
      <c r="F83" s="6"/>
    </row>
    <row r="84" spans="1:6" ht="12.75">
      <c r="A84" s="6"/>
      <c r="C84" s="6"/>
      <c r="D84" s="7"/>
      <c r="E84" s="7"/>
      <c r="F84" s="6"/>
    </row>
    <row r="85" spans="3:5" ht="12.75">
      <c r="C85" s="6"/>
      <c r="D85" s="7"/>
      <c r="E85" s="7"/>
    </row>
    <row r="86" spans="3:6" ht="12.75">
      <c r="C86" s="6"/>
      <c r="D86" s="7"/>
      <c r="E86" s="7"/>
      <c r="F86" s="6"/>
    </row>
    <row r="87" spans="1:6" ht="12.75">
      <c r="A87" s="6"/>
      <c r="C87" s="6"/>
      <c r="D87" s="7"/>
      <c r="E87" s="7"/>
      <c r="F87" s="6"/>
    </row>
    <row r="89" ht="12.75">
      <c r="A89" s="6"/>
    </row>
    <row r="90" spans="1:6" ht="12.75">
      <c r="A90" s="6"/>
      <c r="C90" s="6"/>
      <c r="D90" s="7"/>
      <c r="E90" s="7"/>
      <c r="F90" s="6"/>
    </row>
    <row r="91" spans="4:5" ht="12.75">
      <c r="D91" s="8"/>
      <c r="E91" s="8"/>
    </row>
    <row r="92" spans="4:5" ht="12.75">
      <c r="D92" s="8"/>
      <c r="E92" s="8"/>
    </row>
    <row r="93" spans="4:5" ht="12.75">
      <c r="D93" s="8"/>
      <c r="E93" s="8"/>
    </row>
    <row r="94" spans="4:5" ht="12.75">
      <c r="D94" s="8"/>
      <c r="E94" s="8"/>
    </row>
    <row r="95" spans="4:5" ht="12.75">
      <c r="D95" s="2"/>
      <c r="E95" s="2"/>
    </row>
  </sheetData>
  <printOptions/>
  <pageMargins left="0.75" right="0.75" top="1" bottom="1" header="0.5" footer="0.5"/>
  <pageSetup fitToHeight="1" fitToWidth="1" horizontalDpi="180" verticalDpi="18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Maria Wood</cp:lastModifiedBy>
  <dcterms:created xsi:type="dcterms:W3CDTF">2002-11-04T17:50:25Z</dcterms:created>
  <dcterms:modified xsi:type="dcterms:W3CDTF">2003-01-03T18:06:19Z</dcterms:modified>
  <cp:category/>
  <cp:version/>
  <cp:contentType/>
  <cp:contentStatus/>
</cp:coreProperties>
</file>